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wnCloudAmministrazione\modhow2\Incarichi di collaborazione, assegni e TD\"/>
    </mc:Choice>
  </mc:AlternateContent>
  <xr:revisionPtr revIDLastSave="0" documentId="13_ncr:1_{1C863189-47EC-4957-A456-63E8C88AB5DC}" xr6:coauthVersionLast="36" xr6:coauthVersionMax="36" xr10:uidLastSave="{00000000-0000-0000-0000-000000000000}"/>
  <bookViews>
    <workbookView xWindow="0" yWindow="0" windowWidth="16380" windowHeight="8196" tabRatio="500" xr2:uid="{00000000-000D-0000-FFFF-FFFF00000000}"/>
  </bookViews>
  <sheets>
    <sheet name="Sheet1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2" i="1" l="1"/>
  <c r="G4" i="1"/>
  <c r="C10" i="1" l="1"/>
  <c r="B13" i="1"/>
  <c r="D10" i="1"/>
  <c r="B25" i="1"/>
  <c r="B11" i="1"/>
  <c r="B14" i="1"/>
  <c r="D25" i="1"/>
  <c r="B30" i="1"/>
  <c r="C11" i="1"/>
  <c r="B22" i="1"/>
  <c r="B26" i="1"/>
  <c r="D30" i="1"/>
  <c r="B8" i="1"/>
  <c r="D11" i="1"/>
  <c r="D26" i="1"/>
  <c r="B9" i="1"/>
  <c r="B12" i="1"/>
  <c r="B16" i="1"/>
  <c r="B23" i="1"/>
  <c r="B27" i="1"/>
  <c r="D9" i="1"/>
  <c r="D13" i="1" s="1"/>
  <c r="C12" i="1"/>
  <c r="C16" i="1"/>
  <c r="D21" i="1" s="1"/>
  <c r="D23" i="1"/>
  <c r="B10" i="1"/>
  <c r="D12" i="1"/>
  <c r="D16" i="1"/>
  <c r="B24" i="1"/>
  <c r="B28" i="1"/>
  <c r="D14" i="1" l="1"/>
  <c r="D17" i="1" s="1"/>
  <c r="D24" i="1"/>
  <c r="D15" i="1"/>
  <c r="D18" i="1" l="1"/>
  <c r="D28" i="1"/>
  <c r="D31" i="1" s="1"/>
  <c r="D27" i="1"/>
  <c r="D29" i="1" s="1"/>
</calcChain>
</file>

<file path=xl/sharedStrings.xml><?xml version="1.0" encoding="utf-8"?>
<sst xmlns="http://schemas.openxmlformats.org/spreadsheetml/2006/main" count="15" uniqueCount="10">
  <si>
    <t>Tabella compensi collaboratori</t>
  </si>
  <si>
    <r>
      <rPr>
        <sz val="12"/>
        <rFont val="Arial"/>
        <family val="2"/>
        <charset val="1"/>
      </rPr>
      <t xml:space="preserve">Inserire l’importo desiderato nella casella verde. I risultati appariranno nelle caselle gialle. </t>
    </r>
    <r>
      <rPr>
        <u/>
        <sz val="12"/>
        <rFont val="Arial"/>
        <family val="2"/>
        <charset val="1"/>
      </rPr>
      <t>NON MODIFICARE MAI I CONTENUTI DELLE CASELLE ROSSE E GIALLE</t>
    </r>
    <r>
      <rPr>
        <sz val="12"/>
        <rFont val="Arial"/>
        <family val="2"/>
        <charset val="1"/>
      </rPr>
      <t>. Se il percipiente ha già usufruito nel corso dell’anno della detrazione forfetaria INPS indicare nella cella azzurra la quota forfetaria residua (o 0 se non si applica alcuna detrazione). La tabella permette di calcolare tutti gli importi partendo sia dall’imponibile da esibire nel bando sia dall’onere complessivo per l’Istituto.</t>
    </r>
  </si>
  <si>
    <t>Tipo di incarico (selezionare dal menu a tendina):</t>
  </si>
  <si>
    <t>Assegno di ricerca</t>
  </si>
  <si>
    <t>Imponibile lordo percipiente (da esporre sul bando)</t>
  </si>
  <si>
    <t>Incarico Professionale SENZA IVA</t>
  </si>
  <si>
    <t>Incarico Professionale CON IVA</t>
  </si>
  <si>
    <t>Netto a pagare</t>
  </si>
  <si>
    <t>Ritenute a carico IASI</t>
  </si>
  <si>
    <t>Onere complessivo per lo IASI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</si>
</sst>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u/>
      <sz val="12"/>
      <name val="Arial"/>
      <family val="2"/>
      <charset val="1"/>
    </font>
    <font>
      <sz val="12"/>
      <color rgb="FFFFFF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F413D"/>
        <bgColor rgb="FF993366"/>
      </patternFill>
    </fill>
    <fill>
      <patternFill patternType="solid">
        <fgColor rgb="FF89C765"/>
        <bgColor rgb="FF969696"/>
      </patternFill>
    </fill>
    <fill>
      <patternFill patternType="solid">
        <fgColor rgb="FF7DA7D8"/>
        <bgColor rgb="FF969696"/>
      </patternFill>
    </fill>
    <fill>
      <patternFill patternType="solid">
        <fgColor rgb="FFFFF2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Protection="1"/>
    <xf numFmtId="0" fontId="1" fillId="0" borderId="0" xfId="0" applyFont="1" applyBorder="1" applyAlignment="1" applyProtection="1">
      <alignment horizontal="justify" vertical="center"/>
    </xf>
    <xf numFmtId="0" fontId="1" fillId="0" borderId="0" xfId="0" applyFont="1" applyBorder="1" applyAlignment="1" applyProtection="1">
      <alignment horizontal="justify"/>
    </xf>
    <xf numFmtId="0" fontId="4" fillId="0" borderId="0" xfId="0" applyFont="1" applyProtection="1">
      <protection hidden="1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/>
    <xf numFmtId="164" fontId="1" fillId="2" borderId="1" xfId="0" applyNumberFormat="1" applyFont="1" applyFill="1" applyBorder="1" applyProtection="1"/>
    <xf numFmtId="4" fontId="2" fillId="3" borderId="1" xfId="0" applyNumberFormat="1" applyFont="1" applyFill="1" applyBorder="1" applyProtection="1">
      <protection locked="0"/>
    </xf>
    <xf numFmtId="4" fontId="1" fillId="4" borderId="1" xfId="0" applyNumberFormat="1" applyFont="1" applyFill="1" applyBorder="1" applyProtection="1">
      <protection locked="0"/>
    </xf>
    <xf numFmtId="4" fontId="1" fillId="5" borderId="1" xfId="0" applyNumberFormat="1" applyFont="1" applyFill="1" applyBorder="1" applyProtection="1"/>
    <xf numFmtId="0" fontId="1" fillId="2" borderId="1" xfId="0" applyFont="1" applyFill="1" applyBorder="1" applyProtection="1"/>
    <xf numFmtId="4" fontId="2" fillId="3" borderId="0" xfId="0" applyNumberFormat="1" applyFont="1" applyFill="1" applyProtection="1">
      <protection locked="0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justify" vertical="center"/>
    </xf>
    <xf numFmtId="0" fontId="1" fillId="0" borderId="0" xfId="0" applyFont="1" applyBorder="1" applyProtection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DA7D8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9C765"/>
      <rgbColor rgb="FFFFCC00"/>
      <rgbColor rgb="FFFF9900"/>
      <rgbColor rgb="FFEF413D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1"/>
  <sheetViews>
    <sheetView showGridLines="0" tabSelected="1" zoomScaleNormal="100" workbookViewId="0">
      <selection activeCell="E7" sqref="E7"/>
    </sheetView>
  </sheetViews>
  <sheetFormatPr defaultRowHeight="15" x14ac:dyDescent="0.25"/>
  <cols>
    <col min="1" max="1" width="11.6640625" style="1" customWidth="1"/>
    <col min="2" max="2" width="53.6640625" style="1" customWidth="1"/>
    <col min="3" max="3" width="5.21875" style="1" customWidth="1"/>
    <col min="4" max="1025" width="11.5546875" style="1"/>
  </cols>
  <sheetData>
    <row r="1" spans="1:7" ht="24" customHeight="1" x14ac:dyDescent="0.3">
      <c r="A1" s="2"/>
      <c r="B1" s="14" t="s">
        <v>0</v>
      </c>
      <c r="C1" s="14"/>
      <c r="D1" s="14"/>
    </row>
    <row r="2" spans="1:7" ht="119.25" customHeight="1" x14ac:dyDescent="0.25">
      <c r="A2" s="2"/>
      <c r="B2" s="15" t="s">
        <v>1</v>
      </c>
      <c r="C2" s="15"/>
      <c r="D2" s="15"/>
    </row>
    <row r="3" spans="1:7" ht="9" customHeight="1" x14ac:dyDescent="0.25">
      <c r="A3" s="2"/>
      <c r="B3" s="3"/>
      <c r="C3" s="3"/>
      <c r="D3" s="3"/>
    </row>
    <row r="4" spans="1:7" ht="25.5" customHeight="1" x14ac:dyDescent="0.25">
      <c r="A4" s="2"/>
      <c r="B4" s="4" t="s">
        <v>2</v>
      </c>
      <c r="C4" s="3"/>
      <c r="D4" s="3"/>
      <c r="G4" s="5">
        <f>IF(B5=G9,1,IF(B5=G12,2,3))</f>
        <v>1</v>
      </c>
    </row>
    <row r="5" spans="1:7" ht="27.75" customHeight="1" x14ac:dyDescent="0.25">
      <c r="A5" s="2"/>
      <c r="B5" s="6" t="s">
        <v>3</v>
      </c>
      <c r="C5" s="3"/>
      <c r="D5" s="3"/>
      <c r="G5" s="5"/>
    </row>
    <row r="6" spans="1:7" ht="21.75" customHeight="1" x14ac:dyDescent="0.25">
      <c r="A6" s="2"/>
      <c r="B6" s="3"/>
      <c r="C6" s="3"/>
      <c r="D6" s="3"/>
      <c r="G6" s="5"/>
    </row>
    <row r="7" spans="1:7" ht="15.6" x14ac:dyDescent="0.3">
      <c r="A7" s="2"/>
      <c r="B7" s="7" t="s">
        <v>4</v>
      </c>
      <c r="C7" s="8"/>
      <c r="D7" s="9">
        <v>0</v>
      </c>
      <c r="G7" s="5"/>
    </row>
    <row r="8" spans="1:7" x14ac:dyDescent="0.25">
      <c r="A8" s="2"/>
      <c r="B8" s="7" t="str">
        <f>IF(G4=2,"Detrazione forfetaria ai fini INPS","")</f>
        <v/>
      </c>
      <c r="C8" s="8"/>
      <c r="D8" s="10">
        <v>5000</v>
      </c>
      <c r="G8" s="5"/>
    </row>
    <row r="9" spans="1:7" x14ac:dyDescent="0.25">
      <c r="A9" s="2"/>
      <c r="B9" s="7" t="str">
        <f>IF(G4=3,"","Imponibile ai fini INPS")</f>
        <v>Imponibile ai fini INPS</v>
      </c>
      <c r="C9" s="8"/>
      <c r="D9" s="11">
        <f>IF(G4=3,0,IF(G4=2,MAX(D7-D8,0),D7))</f>
        <v>0</v>
      </c>
      <c r="G9" s="5" t="s">
        <v>3</v>
      </c>
    </row>
    <row r="10" spans="1:7" x14ac:dyDescent="0.25">
      <c r="A10" s="2"/>
      <c r="B10" s="7" t="str">
        <f>IF(G4=3,"Rivalsa Def. G.S. INPS","")</f>
        <v/>
      </c>
      <c r="C10" s="8">
        <f>IF(G4=3,4,)</f>
        <v>0</v>
      </c>
      <c r="D10" s="11">
        <f>IF(G4=3,C10*D7/100,0)</f>
        <v>0</v>
      </c>
      <c r="G10" s="5"/>
    </row>
    <row r="11" spans="1:7" x14ac:dyDescent="0.25">
      <c r="A11" s="2"/>
      <c r="B11" s="7" t="str">
        <f>IF(G4=3,"IVA","")</f>
        <v/>
      </c>
      <c r="C11" s="8" t="str">
        <f>IF(G4=3,22,"")</f>
        <v/>
      </c>
      <c r="D11" s="11">
        <f>IF(G4=3,C11*(D7*(1+C10/100))/100,0)</f>
        <v>0</v>
      </c>
      <c r="G11" s="5"/>
    </row>
    <row r="12" spans="1:7" x14ac:dyDescent="0.25">
      <c r="A12" s="2"/>
      <c r="B12" s="7" t="str">
        <f>IF(G4=1,"","Ritenuta d’acconto")</f>
        <v/>
      </c>
      <c r="C12" s="8" t="str">
        <f>IF(G4=1,"",20)</f>
        <v/>
      </c>
      <c r="D12" s="11">
        <f>IF(G4=1,,(D7*(1+C10/100))*C12/100)</f>
        <v>0</v>
      </c>
      <c r="G12" s="5" t="s">
        <v>5</v>
      </c>
    </row>
    <row r="13" spans="1:7" x14ac:dyDescent="0.25">
      <c r="A13" s="2"/>
      <c r="B13" s="7" t="str">
        <f>IF(G4=3,"","INPS a carico percipiente")</f>
        <v>INPS a carico percipiente</v>
      </c>
      <c r="C13" s="8">
        <v>11.24</v>
      </c>
      <c r="D13" s="11">
        <f>IF(G4=3,0,D9*C13/100)</f>
        <v>0</v>
      </c>
      <c r="G13" s="5" t="s">
        <v>6</v>
      </c>
    </row>
    <row r="14" spans="1:7" x14ac:dyDescent="0.25">
      <c r="A14" s="2"/>
      <c r="B14" s="7" t="str">
        <f>IF(G4=3,"","INPS a carico IASI")</f>
        <v>INPS a carico IASI</v>
      </c>
      <c r="C14" s="8">
        <v>22.48</v>
      </c>
      <c r="D14" s="11">
        <f>IF(G4=3,0,D9*C14/100)</f>
        <v>0</v>
      </c>
    </row>
    <row r="15" spans="1:7" x14ac:dyDescent="0.25">
      <c r="A15" s="2"/>
      <c r="B15" s="7" t="s">
        <v>7</v>
      </c>
      <c r="C15" s="8"/>
      <c r="D15" s="11">
        <f>D7+D10-D12-D13+D11</f>
        <v>0</v>
      </c>
    </row>
    <row r="16" spans="1:7" x14ac:dyDescent="0.25">
      <c r="A16" s="2"/>
      <c r="B16" s="7" t="str">
        <f>IF(G4=2,"IRAP a carico IASI","")</f>
        <v/>
      </c>
      <c r="C16" s="8">
        <f>IF(G4=2,8.5,)</f>
        <v>0</v>
      </c>
      <c r="D16" s="11">
        <f>IF(G4=2,(D7+D10)*C16/100,0)</f>
        <v>0</v>
      </c>
    </row>
    <row r="17" spans="1:4" x14ac:dyDescent="0.25">
      <c r="A17" s="2"/>
      <c r="B17" s="7" t="s">
        <v>8</v>
      </c>
      <c r="C17" s="8"/>
      <c r="D17" s="11">
        <f>IF(G4=3,D18-D7,D16+D14)</f>
        <v>0</v>
      </c>
    </row>
    <row r="18" spans="1:4" x14ac:dyDescent="0.25">
      <c r="A18" s="2"/>
      <c r="B18" s="7" t="s">
        <v>9</v>
      </c>
      <c r="C18" s="8"/>
      <c r="D18" s="11">
        <f>D7+D10+D14+D11+D16</f>
        <v>0</v>
      </c>
    </row>
    <row r="19" spans="1:4" ht="27" customHeight="1" x14ac:dyDescent="0.25">
      <c r="A19" s="2"/>
      <c r="B19" s="16"/>
      <c r="C19" s="16"/>
      <c r="D19" s="16"/>
    </row>
    <row r="20" spans="1:4" ht="15.6" x14ac:dyDescent="0.3">
      <c r="A20" s="2"/>
      <c r="B20" s="7" t="s">
        <v>9</v>
      </c>
      <c r="C20" s="12"/>
      <c r="D20" s="13">
        <v>0</v>
      </c>
    </row>
    <row r="21" spans="1:4" x14ac:dyDescent="0.25">
      <c r="A21" s="2"/>
      <c r="B21" s="7" t="s">
        <v>4</v>
      </c>
      <c r="C21" s="12"/>
      <c r="D21" s="11">
        <f>IF(G4=3,(D20/(1+C11/100))/(1+C10/100),IF(D20&lt;=D8*(1+C16/100),D20/(1+C16/100),(D20+D8*C14/100)/(1+(C16+C14)/100)))</f>
        <v>0</v>
      </c>
    </row>
    <row r="22" spans="1:4" x14ac:dyDescent="0.25">
      <c r="A22" s="2"/>
      <c r="B22" s="7" t="str">
        <f>IF(G4=2,"Detrazione forfetaria ai fini INPS","")</f>
        <v/>
      </c>
      <c r="C22" s="12"/>
      <c r="D22" s="11">
        <f>D8</f>
        <v>5000</v>
      </c>
    </row>
    <row r="23" spans="1:4" x14ac:dyDescent="0.25">
      <c r="A23" s="2"/>
      <c r="B23" s="7" t="str">
        <f>IF(G4=3,"Rivalsa Def. G.S. INPS","")</f>
        <v/>
      </c>
      <c r="C23" s="12"/>
      <c r="D23" s="11">
        <f>IF(G4=3,D21*C10/100,)</f>
        <v>0</v>
      </c>
    </row>
    <row r="24" spans="1:4" x14ac:dyDescent="0.25">
      <c r="A24" s="2"/>
      <c r="B24" s="7" t="str">
        <f>IF(G4=3,"","Imponibile ai fini INPS")</f>
        <v>Imponibile ai fini INPS</v>
      </c>
      <c r="C24" s="12"/>
      <c r="D24" s="11">
        <f>IF(G4=3,0,MAX(D21-D22,0))</f>
        <v>0</v>
      </c>
    </row>
    <row r="25" spans="1:4" x14ac:dyDescent="0.25">
      <c r="A25" s="2"/>
      <c r="B25" s="7" t="str">
        <f>IF(G4=1,"","Ritenuta d’acconto")</f>
        <v/>
      </c>
      <c r="C25" s="12"/>
      <c r="D25" s="11">
        <f>IF(G4=1,0,(D21+D23)*C12/100)</f>
        <v>0</v>
      </c>
    </row>
    <row r="26" spans="1:4" x14ac:dyDescent="0.25">
      <c r="A26" s="2"/>
      <c r="B26" s="7" t="str">
        <f>IF(G4=3,"IVA","")</f>
        <v/>
      </c>
      <c r="C26" s="12"/>
      <c r="D26" s="11">
        <f>IF(G4=3,(D21+D23)*C11/100,)</f>
        <v>0</v>
      </c>
    </row>
    <row r="27" spans="1:4" x14ac:dyDescent="0.25">
      <c r="A27" s="2"/>
      <c r="B27" s="7" t="str">
        <f>IF(G4=3,"","INPS a carico percipiente")</f>
        <v>INPS a carico percipiente</v>
      </c>
      <c r="C27" s="12"/>
      <c r="D27" s="11">
        <f>IF(G4=3,0,D24*C13/100)</f>
        <v>0</v>
      </c>
    </row>
    <row r="28" spans="1:4" x14ac:dyDescent="0.25">
      <c r="A28" s="2"/>
      <c r="B28" s="7" t="str">
        <f>IF(G4=3,"","INPS a carico IASI")</f>
        <v>INPS a carico IASI</v>
      </c>
      <c r="C28" s="12"/>
      <c r="D28" s="11">
        <f>IF(G4=3,0,D24*C14/100)</f>
        <v>0</v>
      </c>
    </row>
    <row r="29" spans="1:4" x14ac:dyDescent="0.25">
      <c r="A29" s="2"/>
      <c r="B29" s="7" t="s">
        <v>7</v>
      </c>
      <c r="C29" s="12"/>
      <c r="D29" s="11">
        <f>D21+D23-D25-D27+D26</f>
        <v>0</v>
      </c>
    </row>
    <row r="30" spans="1:4" x14ac:dyDescent="0.25">
      <c r="A30" s="2"/>
      <c r="B30" s="7" t="str">
        <f>IF(G4=2,"IRAP a carico IASI","")</f>
        <v/>
      </c>
      <c r="C30" s="12"/>
      <c r="D30" s="11">
        <f>IF(G4=1,0,(D21+D23)*C16/100)</f>
        <v>0</v>
      </c>
    </row>
    <row r="31" spans="1:4" x14ac:dyDescent="0.25">
      <c r="A31" s="2"/>
      <c r="B31" s="7" t="s">
        <v>8</v>
      </c>
      <c r="C31" s="12"/>
      <c r="D31" s="11">
        <f>IF(G4=3,D20-D21,D28+D30)</f>
        <v>0</v>
      </c>
    </row>
  </sheetData>
  <sheetProtection sheet="1" objects="1" scenarios="1"/>
  <mergeCells count="3">
    <mergeCell ref="B1:D1"/>
    <mergeCell ref="B2:D2"/>
    <mergeCell ref="B19:D19"/>
  </mergeCells>
  <dataValidations count="1">
    <dataValidation type="list" operator="equal" showInputMessage="1" showErrorMessage="1" error="Inserire una tipologia di incarico" prompt="Inserire il tipo di incarico" sqref="B5" xr:uid="{00000000-0002-0000-0000-000000000000}">
      <formula1>"Assegno di ricerca,Incarico Professionale SENZA IVA,Incarico Professionale CON IVA"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Giovanni Rinaldi</dc:creator>
  <dc:description/>
  <cp:lastModifiedBy>BARBARA D'ALESSANDRI</cp:lastModifiedBy>
  <cp:revision>15</cp:revision>
  <dcterms:created xsi:type="dcterms:W3CDTF">2020-04-28T19:12:34Z</dcterms:created>
  <dcterms:modified xsi:type="dcterms:W3CDTF">2024-06-27T12:55:30Z</dcterms:modified>
  <dc:language>it-IT</dc:language>
</cp:coreProperties>
</file>